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SF District Support\SF Audit\$$$InternalAuditDepartment\CARES Act\ARPA (ESSER III)\MOEquity\FY22 LEA MOE\"/>
    </mc:Choice>
  </mc:AlternateContent>
  <xr:revisionPtr revIDLastSave="0" documentId="13_ncr:1_{312ACB07-E7B7-424B-A9ED-5FFE78D51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2 MOE for ESSER" sheetId="4" r:id="rId1"/>
  </sheets>
  <definedNames>
    <definedName name="_xlnm._FilterDatabase" localSheetId="0" hidden="1">'FY22 MOE for ESSER'!$A$9:$L$9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4" l="1"/>
  <c r="M17" i="4"/>
  <c r="K45" i="4"/>
  <c r="F45" i="4"/>
  <c r="H45" i="4"/>
  <c r="C45" i="4"/>
  <c r="L10" i="4"/>
  <c r="L11" i="4"/>
  <c r="L12" i="4"/>
  <c r="L13" i="4"/>
  <c r="L14" i="4"/>
  <c r="L15" i="4"/>
  <c r="L16" i="4"/>
  <c r="L17" i="4"/>
  <c r="L18" i="4"/>
  <c r="J10" i="4"/>
  <c r="M10" i="4" s="1"/>
  <c r="J11" i="4"/>
  <c r="J12" i="4"/>
  <c r="M12" i="4" s="1"/>
  <c r="J13" i="4"/>
  <c r="M13" i="4" s="1"/>
  <c r="J14" i="4"/>
  <c r="M14" i="4" s="1"/>
  <c r="J15" i="4"/>
  <c r="M15" i="4" s="1"/>
  <c r="J16" i="4"/>
  <c r="M16" i="4" s="1"/>
  <c r="J17" i="4"/>
  <c r="J18" i="4"/>
  <c r="M18" i="4" s="1"/>
  <c r="G10" i="4"/>
  <c r="G11" i="4"/>
  <c r="G12" i="4"/>
  <c r="G13" i="4"/>
  <c r="G14" i="4"/>
  <c r="G15" i="4"/>
  <c r="G16" i="4"/>
  <c r="G17" i="4"/>
  <c r="G18" i="4"/>
  <c r="E10" i="4"/>
  <c r="E11" i="4"/>
  <c r="E12" i="4"/>
  <c r="E13" i="4"/>
  <c r="E14" i="4"/>
  <c r="E15" i="4"/>
  <c r="E16" i="4"/>
  <c r="E17" i="4"/>
  <c r="E18" i="4"/>
  <c r="L44" i="4"/>
  <c r="J44" i="4"/>
  <c r="M44" i="4" s="1"/>
  <c r="G44" i="4"/>
  <c r="E44" i="4"/>
  <c r="L43" i="4"/>
  <c r="J43" i="4"/>
  <c r="M43" i="4" s="1"/>
  <c r="G43" i="4"/>
  <c r="D43" i="4"/>
  <c r="E43" i="4" s="1"/>
  <c r="L42" i="4"/>
  <c r="J42" i="4"/>
  <c r="G42" i="4"/>
  <c r="E42" i="4"/>
  <c r="M42" i="4" s="1"/>
  <c r="L41" i="4"/>
  <c r="J41" i="4"/>
  <c r="M41" i="4" s="1"/>
  <c r="G41" i="4"/>
  <c r="E41" i="4"/>
  <c r="L40" i="4"/>
  <c r="J40" i="4"/>
  <c r="G40" i="4"/>
  <c r="E40" i="4"/>
  <c r="M40" i="4" s="1"/>
  <c r="L39" i="4"/>
  <c r="I39" i="4"/>
  <c r="J39" i="4" s="1"/>
  <c r="M39" i="4" s="1"/>
  <c r="G39" i="4"/>
  <c r="D39" i="4"/>
  <c r="E39" i="4" s="1"/>
  <c r="L38" i="4"/>
  <c r="J38" i="4"/>
  <c r="M38" i="4" s="1"/>
  <c r="G38" i="4"/>
  <c r="E38" i="4"/>
  <c r="L37" i="4"/>
  <c r="J37" i="4"/>
  <c r="M37" i="4" s="1"/>
  <c r="G37" i="4"/>
  <c r="E37" i="4"/>
  <c r="L36" i="4"/>
  <c r="J36" i="4"/>
  <c r="M36" i="4" s="1"/>
  <c r="G36" i="4"/>
  <c r="E36" i="4"/>
  <c r="L35" i="4"/>
  <c r="J35" i="4"/>
  <c r="M35" i="4" s="1"/>
  <c r="G35" i="4"/>
  <c r="E35" i="4"/>
  <c r="L34" i="4"/>
  <c r="J34" i="4"/>
  <c r="G34" i="4"/>
  <c r="E34" i="4"/>
  <c r="M34" i="4" s="1"/>
  <c r="L33" i="4"/>
  <c r="J33" i="4"/>
  <c r="M33" i="4" s="1"/>
  <c r="G33" i="4"/>
  <c r="D33" i="4"/>
  <c r="E33" i="4" s="1"/>
  <c r="L32" i="4"/>
  <c r="J32" i="4"/>
  <c r="G32" i="4"/>
  <c r="E32" i="4"/>
  <c r="M32" i="4" s="1"/>
  <c r="L31" i="4"/>
  <c r="J31" i="4"/>
  <c r="M31" i="4" s="1"/>
  <c r="G31" i="4"/>
  <c r="E31" i="4"/>
  <c r="L30" i="4"/>
  <c r="J30" i="4"/>
  <c r="M30" i="4" s="1"/>
  <c r="G30" i="4"/>
  <c r="D30" i="4"/>
  <c r="E30" i="4" s="1"/>
  <c r="L29" i="4"/>
  <c r="J29" i="4"/>
  <c r="M29" i="4" s="1"/>
  <c r="G29" i="4"/>
  <c r="E29" i="4"/>
  <c r="L28" i="4"/>
  <c r="J28" i="4"/>
  <c r="M28" i="4" s="1"/>
  <c r="G28" i="4"/>
  <c r="D28" i="4"/>
  <c r="E28" i="4" s="1"/>
  <c r="L27" i="4"/>
  <c r="J27" i="4"/>
  <c r="M27" i="4" s="1"/>
  <c r="G27" i="4"/>
  <c r="E27" i="4"/>
  <c r="L26" i="4"/>
  <c r="J26" i="4"/>
  <c r="G26" i="4"/>
  <c r="E26" i="4"/>
  <c r="M26" i="4" s="1"/>
  <c r="L25" i="4"/>
  <c r="J25" i="4"/>
  <c r="M25" i="4" s="1"/>
  <c r="G25" i="4"/>
  <c r="D25" i="4"/>
  <c r="E25" i="4" s="1"/>
  <c r="L24" i="4"/>
  <c r="J24" i="4"/>
  <c r="G24" i="4"/>
  <c r="E24" i="4"/>
  <c r="M24" i="4" s="1"/>
  <c r="L23" i="4"/>
  <c r="J23" i="4"/>
  <c r="M23" i="4" s="1"/>
  <c r="G23" i="4"/>
  <c r="E23" i="4"/>
  <c r="L22" i="4"/>
  <c r="J22" i="4"/>
  <c r="M22" i="4" s="1"/>
  <c r="G22" i="4"/>
  <c r="D22" i="4"/>
  <c r="E22" i="4" s="1"/>
  <c r="L21" i="4"/>
  <c r="J21" i="4"/>
  <c r="M21" i="4" s="1"/>
  <c r="G21" i="4"/>
  <c r="E21" i="4"/>
  <c r="L20" i="4"/>
  <c r="J20" i="4"/>
  <c r="M20" i="4" s="1"/>
  <c r="G20" i="4"/>
  <c r="E20" i="4"/>
  <c r="L19" i="4"/>
  <c r="I19" i="4"/>
  <c r="J19" i="4" s="1"/>
  <c r="G19" i="4"/>
  <c r="D19" i="4"/>
  <c r="D45" i="4" l="1"/>
  <c r="F4" i="4" s="1"/>
  <c r="I45" i="4"/>
  <c r="F3" i="4" s="1"/>
  <c r="J45" i="4"/>
  <c r="L45" i="4"/>
  <c r="G45" i="4"/>
  <c r="E19" i="4"/>
  <c r="E45" i="4" s="1"/>
  <c r="M19" i="4" l="1"/>
</calcChain>
</file>

<file path=xl/sharedStrings.xml><?xml version="1.0" encoding="utf-8"?>
<sst xmlns="http://schemas.openxmlformats.org/spreadsheetml/2006/main" count="78" uniqueCount="57">
  <si>
    <t>Number
(FTE)
Staff</t>
  </si>
  <si>
    <t># Pupils
Per 1.0
FTE Staff</t>
  </si>
  <si>
    <t>School Allocation for
Instructional Supplies &amp;
Curriculum Materials</t>
  </si>
  <si>
    <t>Instructional Supplies &amp;
Curriculum Materials
Per Pupil Amount</t>
  </si>
  <si>
    <t>North Pole Elementary</t>
  </si>
  <si>
    <t>Boreal Sun Charter School</t>
  </si>
  <si>
    <t>Watershed Charter School</t>
  </si>
  <si>
    <t>School ID</t>
  </si>
  <si>
    <t>ADM</t>
  </si>
  <si>
    <t>School Name</t>
  </si>
  <si>
    <t>Anderson Elementary</t>
  </si>
  <si>
    <t>Anne Wien Elementary</t>
  </si>
  <si>
    <t>Arctic Light Elementary</t>
  </si>
  <si>
    <t>Barnette Magnet School</t>
  </si>
  <si>
    <t>Ben Eielson Jr/Sr High School</t>
  </si>
  <si>
    <t>Chinook Montessori Charter School</t>
  </si>
  <si>
    <t>Crawford Elementary</t>
  </si>
  <si>
    <t>Denali Elementary</t>
  </si>
  <si>
    <t>Discovery Peak Charter School</t>
  </si>
  <si>
    <t>Effie Kokrine Charter School</t>
  </si>
  <si>
    <t>Fairbanks B.E.S.T.</t>
  </si>
  <si>
    <t>Golden Heart Academy</t>
  </si>
  <si>
    <t>Hunter Elementary</t>
  </si>
  <si>
    <t>Hutchison High School</t>
  </si>
  <si>
    <t>Joy Elementary</t>
  </si>
  <si>
    <t>Ladd Elementary</t>
  </si>
  <si>
    <t>Lathrop High School</t>
  </si>
  <si>
    <t>Midnight Sun Elementary School</t>
  </si>
  <si>
    <t>Nordale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</si>
  <si>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</si>
  <si>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</si>
  <si>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</si>
  <si>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</si>
  <si>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</si>
  <si>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</si>
  <si>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</si>
  <si>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</si>
  <si>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</si>
  <si>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</si>
  <si>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</si>
  <si>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</si>
  <si>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</si>
  <si>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a</t>
  </si>
  <si>
    <t>b</t>
  </si>
  <si>
    <t xml:space="preserve"> c = a / b</t>
  </si>
  <si>
    <t>d</t>
  </si>
  <si>
    <t>e = d / a</t>
  </si>
  <si>
    <t>Fiscal Year 2021</t>
  </si>
  <si>
    <t>Fiscal Year 2022</t>
  </si>
  <si>
    <t>Districtwide FTE per-pupil for FY 2022</t>
  </si>
  <si>
    <t>Districtwide FTE per-pupil for FY 2021</t>
  </si>
  <si>
    <t>Increase (Decrease) in # Pupils
Per 1.0
FTE Staff</t>
  </si>
  <si>
    <t>Fiscal Equity</t>
  </si>
  <si>
    <t>Staffing Equity</t>
  </si>
  <si>
    <t>Met</t>
  </si>
  <si>
    <t>Not Met</t>
  </si>
  <si>
    <t>Fairbanks North Star Borough School District FY22 Maintence of Equity for 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</si>
</sst>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43" fontId="0" fillId="0" borderId="0" xfId="1" applyFont="1"/>
    <xf numFmtId="44" fontId="0" fillId="0" borderId="0" xfId="2" applyFont="1"/>
    <xf numFmtId="43" fontId="0" fillId="2" borderId="0" xfId="1" applyFont="1" applyFill="1"/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44" fontId="2" fillId="0" borderId="0" xfId="2" applyFont="1" applyFill="1" applyAlignment="1">
      <alignment horizontal="center"/>
    </xf>
    <xf numFmtId="44" fontId="2" fillId="0" borderId="0" xfId="2" quotePrefix="1" applyFont="1" applyFill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 applyFill="1" applyAlignment="1">
      <alignment wrapText="1"/>
    </xf>
    <xf numFmtId="44" fontId="3" fillId="0" borderId="0" xfId="2" applyFont="1" applyFill="1" applyAlignment="1">
      <alignment wrapText="1"/>
    </xf>
    <xf numFmtId="43" fontId="0" fillId="0" borderId="0" xfId="1" applyFont="1" applyFill="1"/>
    <xf numFmtId="44" fontId="0" fillId="0" borderId="0" xfId="2" applyFont="1" applyFill="1"/>
    <xf numFmtId="0" fontId="0" fillId="5" borderId="0" xfId="0" applyFill="1"/>
    <xf numFmtId="43" fontId="0" fillId="0" borderId="0" xfId="0" applyNumberFormat="1"/>
    <xf numFmtId="0" fontId="0" fillId="0" borderId="1" xfId="0" applyBorder="1"/>
    <xf numFmtId="43" fontId="0" fillId="0" borderId="1" xfId="1" applyFont="1" applyFill="1" applyBorder="1"/>
    <xf numFmtId="44" fontId="0" fillId="6" borderId="0" xfId="2" applyFont="1" applyFill="1"/>
    <xf numFmtId="44" fontId="0" fillId="6" borderId="1" xfId="2" applyFont="1" applyFill="1" applyBorder="1"/>
    <xf numFmtId="43" fontId="0" fillId="2" borderId="1" xfId="1" applyFont="1" applyFill="1" applyBorder="1"/>
    <xf numFmtId="0" fontId="5" fillId="0" borderId="0" xfId="0" applyFont="1"/>
    <xf numFmtId="0" fontId="6" fillId="0" borderId="0" xfId="0" applyFont="1" applyAlignment="1">
      <alignment horizontal="right"/>
    </xf>
    <xf numFmtId="43" fontId="6" fillId="0" borderId="0" xfId="1" applyFont="1" applyFill="1"/>
    <xf numFmtId="43" fontId="0" fillId="5" borderId="0" xfId="0" applyNumberFormat="1" applyFill="1"/>
    <xf numFmtId="43" fontId="3" fillId="3" borderId="0" xfId="1" applyFont="1" applyFill="1" applyAlignment="1">
      <alignment horizontal="center"/>
    </xf>
    <xf numFmtId="43" fontId="3" fillId="4" borderId="0" xfId="1" applyFont="1" applyFill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142875</xdr:rowOff>
    </xdr:from>
    <xdr:to>
      <xdr:col>7</xdr:col>
      <xdr:colOff>419100</xdr:colOff>
      <xdr:row>4</xdr:row>
      <xdr:rowOff>85725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7115175" y="438150"/>
          <a:ext cx="187642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76200</xdr:colOff>
      <xdr:row>0</xdr:row>
      <xdr:rowOff>133350</xdr:rowOff>
    </xdr:from>
    <xdr:to>
      <xdr:col>12</xdr:col>
      <xdr:colOff>800100</xdr:colOff>
      <xdr:row>5</xdr:row>
      <xdr:rowOff>28575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154150" y="133350"/>
          <a:ext cx="723900" cy="1047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workbookViewId="0">
      <selection activeCell="J2" sqref="J2"/>
    </sheetView>
  </sheetViews>
  <sheetFormatPr defaultRowHeight="15" x14ac:dyDescent="0.25"/>
  <cols>
    <col min="1" max="1" width="11.42578125" bestFit="1" customWidth="1"/>
    <col min="2" max="2" width="34.5703125" bestFit="1" customWidth="1"/>
    <col min="3" max="3" width="10.5703125" style="12" bestFit="1" customWidth="1"/>
    <col min="4" max="4" width="11" style="12" bestFit="1" customWidth="1"/>
    <col min="5" max="5" width="10.85546875" bestFit="1" customWidth="1"/>
    <col min="6" max="6" width="24.85546875" style="13" bestFit="1" customWidth="1"/>
    <col min="7" max="7" width="25.28515625" style="13" bestFit="1" customWidth="1"/>
    <col min="8" max="8" width="10.5703125" style="12" bestFit="1" customWidth="1"/>
    <col min="9" max="9" width="11" style="12" bestFit="1" customWidth="1"/>
    <col min="10" max="10" width="10.85546875" bestFit="1" customWidth="1"/>
    <col min="11" max="11" width="24.85546875" style="13" bestFit="1" customWidth="1"/>
    <col min="12" max="12" width="25.28515625" style="13" bestFit="1" customWidth="1"/>
    <col min="13" max="13" width="13.28515625" bestFit="1" customWidth="1"/>
  </cols>
  <sheetData>
    <row r="1" spans="1:15" ht="23.25" x14ac:dyDescent="0.35">
      <c r="A1" s="21" t="s">
        <v>56</v>
      </c>
    </row>
    <row r="3" spans="1:15" ht="18.75" x14ac:dyDescent="0.3">
      <c r="C3"/>
      <c r="E3" s="22" t="s">
        <v>49</v>
      </c>
      <c r="F3" s="23">
        <f>H45/I45</f>
        <v>11.745526684300607</v>
      </c>
    </row>
    <row r="4" spans="1:15" ht="18.75" x14ac:dyDescent="0.3">
      <c r="C4"/>
      <c r="E4" s="22" t="s">
        <v>50</v>
      </c>
      <c r="F4" s="23">
        <f>C45/D45</f>
        <v>9.6237037424666614</v>
      </c>
    </row>
    <row r="7" spans="1:15" x14ac:dyDescent="0.25">
      <c r="C7" s="25" t="s">
        <v>47</v>
      </c>
      <c r="D7" s="25"/>
      <c r="E7" s="25"/>
      <c r="F7" s="25"/>
      <c r="G7" s="25"/>
      <c r="H7" s="26" t="s">
        <v>48</v>
      </c>
      <c r="I7" s="26"/>
      <c r="J7" s="26"/>
      <c r="K7" s="26"/>
      <c r="L7" s="26"/>
      <c r="M7" s="27" t="s">
        <v>51</v>
      </c>
    </row>
    <row r="8" spans="1:15" s="4" customFormat="1" x14ac:dyDescent="0.25">
      <c r="C8" s="5" t="s">
        <v>42</v>
      </c>
      <c r="D8" s="5" t="s">
        <v>43</v>
      </c>
      <c r="E8" s="6" t="s">
        <v>44</v>
      </c>
      <c r="F8" s="7" t="s">
        <v>45</v>
      </c>
      <c r="G8" s="8" t="s">
        <v>46</v>
      </c>
      <c r="H8" s="5"/>
      <c r="I8" s="5"/>
      <c r="J8" s="6"/>
      <c r="K8" s="7"/>
      <c r="L8" s="8"/>
      <c r="M8" s="27"/>
    </row>
    <row r="9" spans="1:15" s="9" customFormat="1" ht="45" x14ac:dyDescent="0.25">
      <c r="A9" s="9" t="s">
        <v>7</v>
      </c>
      <c r="B9" s="9" t="s">
        <v>9</v>
      </c>
      <c r="C9" s="10" t="s">
        <v>8</v>
      </c>
      <c r="D9" s="10" t="s">
        <v>0</v>
      </c>
      <c r="E9" s="9" t="s">
        <v>1</v>
      </c>
      <c r="F9" s="11" t="s">
        <v>2</v>
      </c>
      <c r="G9" s="11" t="s">
        <v>3</v>
      </c>
      <c r="H9" s="10" t="s">
        <v>8</v>
      </c>
      <c r="I9" s="10" t="s">
        <v>0</v>
      </c>
      <c r="J9" s="9" t="s">
        <v>1</v>
      </c>
      <c r="K9" s="11" t="s">
        <v>2</v>
      </c>
      <c r="L9" s="11" t="s">
        <v>3</v>
      </c>
      <c r="M9" s="27"/>
      <c r="N9" s="9" t="s">
        <v>52</v>
      </c>
      <c r="O9" s="9" t="s">
        <v>53</v>
      </c>
    </row>
    <row r="10" spans="1:15" x14ac:dyDescent="0.25">
      <c r="A10">
        <v>160380</v>
      </c>
      <c r="B10" s="14" t="s">
        <v>11</v>
      </c>
      <c r="C10" s="12">
        <v>269.94</v>
      </c>
      <c r="D10" s="12">
        <v>34</v>
      </c>
      <c r="E10" s="3">
        <f t="shared" ref="E10:E44" si="0">C10/D10</f>
        <v>7.9394117647058824</v>
      </c>
      <c r="F10" s="13">
        <v>42124</v>
      </c>
      <c r="G10" s="18">
        <f t="shared" ref="G10:G44" si="1">F10/C10</f>
        <v>156.04949247981034</v>
      </c>
      <c r="H10" s="1">
        <v>309.88</v>
      </c>
      <c r="I10" s="1">
        <v>29</v>
      </c>
      <c r="J10" s="3">
        <f t="shared" ref="J10:J44" si="2">H10/I10</f>
        <v>10.68551724137931</v>
      </c>
      <c r="K10" s="2">
        <v>29111</v>
      </c>
      <c r="L10" s="18">
        <f t="shared" ref="L10:L44" si="3">K10/H10</f>
        <v>93.942816574157746</v>
      </c>
      <c r="M10" s="24">
        <f>J10-E10</f>
        <v>2.7461054766734279</v>
      </c>
      <c r="N10" t="s">
        <v>55</v>
      </c>
      <c r="O10" t="s">
        <v>54</v>
      </c>
    </row>
    <row r="11" spans="1:15" x14ac:dyDescent="0.25">
      <c r="A11">
        <v>160050</v>
      </c>
      <c r="B11" s="14" t="s">
        <v>17</v>
      </c>
      <c r="C11" s="12">
        <v>242.15</v>
      </c>
      <c r="D11" s="12">
        <v>29.9</v>
      </c>
      <c r="E11" s="3">
        <f t="shared" si="0"/>
        <v>8.0986622073578598</v>
      </c>
      <c r="F11" s="13">
        <v>33937</v>
      </c>
      <c r="G11" s="18">
        <f t="shared" si="1"/>
        <v>140.14866818087961</v>
      </c>
      <c r="H11" s="1">
        <v>270.45</v>
      </c>
      <c r="I11" s="1">
        <v>27.1</v>
      </c>
      <c r="J11" s="3">
        <f t="shared" si="2"/>
        <v>9.9797047970479689</v>
      </c>
      <c r="K11" s="2">
        <v>24846</v>
      </c>
      <c r="L11" s="18">
        <f t="shared" si="3"/>
        <v>91.869107043815873</v>
      </c>
      <c r="M11" s="24">
        <f t="shared" ref="M11:M44" si="4">J11-E11</f>
        <v>1.8810425896901091</v>
      </c>
      <c r="N11" t="s">
        <v>55</v>
      </c>
      <c r="O11" t="s">
        <v>54</v>
      </c>
    </row>
    <row r="12" spans="1:15" x14ac:dyDescent="0.25">
      <c r="A12">
        <v>169040</v>
      </c>
      <c r="B12" s="14" t="s">
        <v>19</v>
      </c>
      <c r="C12" s="12">
        <v>138.85</v>
      </c>
      <c r="D12" s="12">
        <v>14.5</v>
      </c>
      <c r="E12" s="3">
        <f t="shared" si="0"/>
        <v>9.5758620689655167</v>
      </c>
      <c r="F12" s="13">
        <v>99532</v>
      </c>
      <c r="G12" s="18">
        <f t="shared" si="1"/>
        <v>716.83111271155929</v>
      </c>
      <c r="H12" s="1">
        <v>144.65</v>
      </c>
      <c r="I12" s="1">
        <v>12</v>
      </c>
      <c r="J12" s="3">
        <f t="shared" si="2"/>
        <v>12.054166666666667</v>
      </c>
      <c r="K12" s="2">
        <v>134508.5</v>
      </c>
      <c r="L12" s="18">
        <f t="shared" si="3"/>
        <v>929.88938817836151</v>
      </c>
      <c r="M12" s="24">
        <f t="shared" si="4"/>
        <v>2.4783045977011504</v>
      </c>
      <c r="N12" t="s">
        <v>54</v>
      </c>
      <c r="O12" t="s">
        <v>54</v>
      </c>
    </row>
    <row r="13" spans="1:15" x14ac:dyDescent="0.25">
      <c r="A13">
        <v>167020</v>
      </c>
      <c r="B13" s="14" t="s">
        <v>21</v>
      </c>
      <c r="C13" s="12">
        <v>28</v>
      </c>
      <c r="D13" s="12">
        <v>4.3600000000000003</v>
      </c>
      <c r="E13" s="3">
        <f t="shared" si="0"/>
        <v>6.4220183486238529</v>
      </c>
      <c r="F13" s="13">
        <v>8370</v>
      </c>
      <c r="G13" s="18">
        <f t="shared" si="1"/>
        <v>298.92857142857144</v>
      </c>
      <c r="H13" s="1">
        <v>28</v>
      </c>
      <c r="I13" s="1">
        <v>4.28</v>
      </c>
      <c r="J13" s="3">
        <f t="shared" si="2"/>
        <v>6.5420560747663545</v>
      </c>
      <c r="K13" s="2">
        <v>8370</v>
      </c>
      <c r="L13" s="18">
        <f t="shared" si="3"/>
        <v>298.92857142857144</v>
      </c>
      <c r="M13" s="24">
        <f t="shared" si="4"/>
        <v>0.12003772614250163</v>
      </c>
      <c r="N13" t="s">
        <v>54</v>
      </c>
      <c r="O13" t="s">
        <v>54</v>
      </c>
    </row>
    <row r="14" spans="1:15" x14ac:dyDescent="0.25">
      <c r="A14">
        <v>160180</v>
      </c>
      <c r="B14" s="14" t="s">
        <v>22</v>
      </c>
      <c r="C14" s="12">
        <v>296.06</v>
      </c>
      <c r="D14" s="12">
        <v>34.700000000000003</v>
      </c>
      <c r="E14" s="3">
        <f t="shared" si="0"/>
        <v>8.5319884726224782</v>
      </c>
      <c r="F14" s="13">
        <v>38924</v>
      </c>
      <c r="G14" s="18">
        <f t="shared" si="1"/>
        <v>131.47334999662232</v>
      </c>
      <c r="H14" s="1">
        <v>310.68</v>
      </c>
      <c r="I14" s="1">
        <v>28.5</v>
      </c>
      <c r="J14" s="3">
        <f t="shared" si="2"/>
        <v>10.901052631578947</v>
      </c>
      <c r="K14" s="2">
        <v>31044</v>
      </c>
      <c r="L14" s="18">
        <f t="shared" si="3"/>
        <v>99.922750096562382</v>
      </c>
      <c r="M14" s="24">
        <f t="shared" si="4"/>
        <v>2.3690641589564692</v>
      </c>
      <c r="N14" t="s">
        <v>55</v>
      </c>
      <c r="O14" t="s">
        <v>54</v>
      </c>
    </row>
    <row r="15" spans="1:15" x14ac:dyDescent="0.25">
      <c r="A15">
        <v>160200</v>
      </c>
      <c r="B15" s="14" t="s">
        <v>24</v>
      </c>
      <c r="C15" s="12">
        <v>299.05</v>
      </c>
      <c r="D15" s="12">
        <v>36</v>
      </c>
      <c r="E15" s="3">
        <f t="shared" si="0"/>
        <v>8.3069444444444454</v>
      </c>
      <c r="F15" s="13">
        <v>42493.5</v>
      </c>
      <c r="G15" s="18">
        <f t="shared" si="1"/>
        <v>142.0949673967564</v>
      </c>
      <c r="H15" s="1">
        <v>319.04000000000002</v>
      </c>
      <c r="I15" s="1">
        <v>30.9</v>
      </c>
      <c r="J15" s="3">
        <f t="shared" si="2"/>
        <v>10.324919093851134</v>
      </c>
      <c r="K15" s="2">
        <v>32919</v>
      </c>
      <c r="L15" s="18">
        <f t="shared" si="3"/>
        <v>103.18141925777331</v>
      </c>
      <c r="M15" s="24">
        <f t="shared" si="4"/>
        <v>2.017974649406689</v>
      </c>
      <c r="N15" t="s">
        <v>55</v>
      </c>
      <c r="O15" t="s">
        <v>54</v>
      </c>
    </row>
    <row r="16" spans="1:15" x14ac:dyDescent="0.25">
      <c r="A16">
        <v>160230</v>
      </c>
      <c r="B16" s="14" t="s">
        <v>28</v>
      </c>
      <c r="C16" s="12">
        <v>254.33</v>
      </c>
      <c r="D16" s="12">
        <v>31.2</v>
      </c>
      <c r="E16" s="3">
        <f t="shared" si="0"/>
        <v>8.1516025641025642</v>
      </c>
      <c r="F16" s="13">
        <v>28277.5</v>
      </c>
      <c r="G16" s="18">
        <f t="shared" si="1"/>
        <v>111.1842881295954</v>
      </c>
      <c r="H16" s="1">
        <v>274.89999999999998</v>
      </c>
      <c r="I16" s="1">
        <v>27.5</v>
      </c>
      <c r="J16" s="3">
        <f t="shared" si="2"/>
        <v>9.9963636363636361</v>
      </c>
      <c r="K16" s="2">
        <v>21839</v>
      </c>
      <c r="L16" s="18">
        <f t="shared" si="3"/>
        <v>79.443433975991283</v>
      </c>
      <c r="M16" s="24">
        <f t="shared" si="4"/>
        <v>1.8447610722610719</v>
      </c>
      <c r="N16" t="s">
        <v>55</v>
      </c>
      <c r="O16" t="s">
        <v>54</v>
      </c>
    </row>
    <row r="17" spans="1:15" x14ac:dyDescent="0.25">
      <c r="A17">
        <v>160260</v>
      </c>
      <c r="B17" s="14" t="s">
        <v>33</v>
      </c>
      <c r="C17" s="12">
        <v>381.7</v>
      </c>
      <c r="D17" s="12">
        <v>37</v>
      </c>
      <c r="E17" s="3">
        <f t="shared" si="0"/>
        <v>10.316216216216215</v>
      </c>
      <c r="F17" s="13">
        <v>53627</v>
      </c>
      <c r="G17" s="18">
        <f t="shared" si="1"/>
        <v>140.49515326172386</v>
      </c>
      <c r="H17" s="1">
        <v>394.55</v>
      </c>
      <c r="I17" s="1">
        <v>37.5</v>
      </c>
      <c r="J17" s="3">
        <f t="shared" si="2"/>
        <v>10.521333333333333</v>
      </c>
      <c r="K17" s="2">
        <v>48285</v>
      </c>
      <c r="L17" s="18">
        <f t="shared" si="3"/>
        <v>122.37992649854264</v>
      </c>
      <c r="M17" s="24">
        <f t="shared" si="4"/>
        <v>0.20511711711711733</v>
      </c>
      <c r="N17" t="s">
        <v>55</v>
      </c>
      <c r="O17" t="s">
        <v>54</v>
      </c>
    </row>
    <row r="18" spans="1:15" x14ac:dyDescent="0.25">
      <c r="A18">
        <v>160270</v>
      </c>
      <c r="B18" s="14" t="s">
        <v>34</v>
      </c>
      <c r="C18" s="12">
        <v>43</v>
      </c>
      <c r="D18" s="12">
        <v>11.93</v>
      </c>
      <c r="E18" s="3">
        <f t="shared" si="0"/>
        <v>3.6043587594300086</v>
      </c>
      <c r="F18" s="13">
        <v>12104</v>
      </c>
      <c r="G18" s="18">
        <f t="shared" si="1"/>
        <v>281.48837209302326</v>
      </c>
      <c r="H18" s="1">
        <v>64</v>
      </c>
      <c r="I18" s="1">
        <v>11.53</v>
      </c>
      <c r="J18" s="3">
        <f t="shared" si="2"/>
        <v>5.5507372072853425</v>
      </c>
      <c r="K18" s="2">
        <v>7504</v>
      </c>
      <c r="L18" s="18">
        <f t="shared" si="3"/>
        <v>117.25</v>
      </c>
      <c r="M18" s="24">
        <f t="shared" si="4"/>
        <v>1.9463784478553339</v>
      </c>
      <c r="N18" t="s">
        <v>55</v>
      </c>
      <c r="O18" t="s">
        <v>54</v>
      </c>
    </row>
    <row r="19" spans="1:15" x14ac:dyDescent="0.25">
      <c r="A19">
        <v>160080</v>
      </c>
      <c r="B19" t="s">
        <v>10</v>
      </c>
      <c r="C19" s="12">
        <v>214.92</v>
      </c>
      <c r="D19" s="12">
        <f>10.5+15.1</f>
        <v>25.6</v>
      </c>
      <c r="E19" s="3">
        <f t="shared" si="0"/>
        <v>8.3953124999999993</v>
      </c>
      <c r="F19" s="13">
        <v>22954.400000000001</v>
      </c>
      <c r="G19" s="18">
        <f t="shared" si="1"/>
        <v>106.80439233203053</v>
      </c>
      <c r="H19" s="1">
        <v>252.84</v>
      </c>
      <c r="I19" s="1">
        <f>10.37+13.1</f>
        <v>23.47</v>
      </c>
      <c r="J19" s="3">
        <f t="shared" si="2"/>
        <v>10.772901576480614</v>
      </c>
      <c r="K19" s="2">
        <v>20323</v>
      </c>
      <c r="L19" s="18">
        <f t="shared" si="3"/>
        <v>80.378895744344248</v>
      </c>
      <c r="M19" s="15">
        <f t="shared" si="4"/>
        <v>2.3775890764806142</v>
      </c>
    </row>
    <row r="20" spans="1:15" x14ac:dyDescent="0.25">
      <c r="A20">
        <v>160360</v>
      </c>
      <c r="B20" t="s">
        <v>12</v>
      </c>
      <c r="C20" s="12">
        <v>360.99</v>
      </c>
      <c r="D20" s="12">
        <v>36</v>
      </c>
      <c r="E20" s="3">
        <f t="shared" si="0"/>
        <v>10.0275</v>
      </c>
      <c r="F20" s="13">
        <v>42147</v>
      </c>
      <c r="G20" s="18">
        <f t="shared" si="1"/>
        <v>116.75392670157068</v>
      </c>
      <c r="H20" s="1">
        <v>422.81</v>
      </c>
      <c r="I20" s="1">
        <v>32.700000000000003</v>
      </c>
      <c r="J20" s="3">
        <f t="shared" si="2"/>
        <v>12.929969418960244</v>
      </c>
      <c r="K20" s="2">
        <v>36368</v>
      </c>
      <c r="L20" s="18">
        <f t="shared" si="3"/>
        <v>86.014994914973627</v>
      </c>
      <c r="M20" s="15">
        <f t="shared" si="4"/>
        <v>2.9024694189602442</v>
      </c>
    </row>
    <row r="21" spans="1:15" x14ac:dyDescent="0.25">
      <c r="A21">
        <v>160020</v>
      </c>
      <c r="B21" t="s">
        <v>13</v>
      </c>
      <c r="C21" s="12">
        <v>345.53</v>
      </c>
      <c r="D21" s="12">
        <v>37</v>
      </c>
      <c r="E21" s="3">
        <f t="shared" si="0"/>
        <v>9.3386486486486486</v>
      </c>
      <c r="F21" s="13">
        <v>47849</v>
      </c>
      <c r="G21" s="18">
        <f t="shared" si="1"/>
        <v>138.48001620698639</v>
      </c>
      <c r="H21" s="1">
        <v>413.05</v>
      </c>
      <c r="I21" s="1">
        <v>35.97</v>
      </c>
      <c r="J21" s="3">
        <f t="shared" si="2"/>
        <v>11.483180428134558</v>
      </c>
      <c r="K21" s="2">
        <v>47231</v>
      </c>
      <c r="L21" s="18">
        <f t="shared" si="3"/>
        <v>114.34693136424161</v>
      </c>
      <c r="M21" s="15">
        <f t="shared" si="4"/>
        <v>2.1445317794859093</v>
      </c>
    </row>
    <row r="22" spans="1:15" x14ac:dyDescent="0.25">
      <c r="A22">
        <v>160090</v>
      </c>
      <c r="B22" t="s">
        <v>14</v>
      </c>
      <c r="C22" s="12">
        <v>302.3</v>
      </c>
      <c r="D22" s="12">
        <f>11.5+25.3</f>
        <v>36.799999999999997</v>
      </c>
      <c r="E22" s="3">
        <f t="shared" si="0"/>
        <v>8.2146739130434785</v>
      </c>
      <c r="F22" s="13">
        <v>52345</v>
      </c>
      <c r="G22" s="18">
        <f t="shared" si="1"/>
        <v>173.15580549123388</v>
      </c>
      <c r="H22" s="1">
        <v>342.75</v>
      </c>
      <c r="I22" s="1">
        <v>34.229999999999997</v>
      </c>
      <c r="J22" s="3">
        <f t="shared" si="2"/>
        <v>10.013146362839615</v>
      </c>
      <c r="K22" s="2">
        <v>46973</v>
      </c>
      <c r="L22" s="18">
        <f t="shared" si="3"/>
        <v>137.04741064916121</v>
      </c>
      <c r="M22" s="15">
        <f t="shared" si="4"/>
        <v>1.7984724497961366</v>
      </c>
    </row>
    <row r="23" spans="1:15" x14ac:dyDescent="0.25">
      <c r="A23">
        <v>169060</v>
      </c>
      <c r="B23" t="s">
        <v>5</v>
      </c>
      <c r="C23" s="12">
        <v>188.45</v>
      </c>
      <c r="D23" s="12">
        <v>17.64</v>
      </c>
      <c r="E23" s="3">
        <f t="shared" si="0"/>
        <v>10.683106575963718</v>
      </c>
      <c r="F23" s="13">
        <v>109627</v>
      </c>
      <c r="G23" s="18">
        <f t="shared" si="1"/>
        <v>581.72990183072432</v>
      </c>
      <c r="H23" s="1">
        <v>202.65</v>
      </c>
      <c r="I23" s="1">
        <v>18.600000000000001</v>
      </c>
      <c r="J23" s="3">
        <f t="shared" si="2"/>
        <v>10.89516129032258</v>
      </c>
      <c r="K23" s="2">
        <v>40000</v>
      </c>
      <c r="L23" s="18">
        <f t="shared" si="3"/>
        <v>197.38465334320256</v>
      </c>
      <c r="M23" s="15">
        <f t="shared" si="4"/>
        <v>0.21205471435886203</v>
      </c>
    </row>
    <row r="24" spans="1:15" x14ac:dyDescent="0.25">
      <c r="A24">
        <v>169010</v>
      </c>
      <c r="B24" t="s">
        <v>15</v>
      </c>
      <c r="C24" s="12">
        <v>150.1</v>
      </c>
      <c r="D24" s="12">
        <v>15.5</v>
      </c>
      <c r="E24" s="3">
        <f t="shared" si="0"/>
        <v>9.6838709677419352</v>
      </c>
      <c r="F24" s="13">
        <v>14984</v>
      </c>
      <c r="G24" s="18">
        <f t="shared" si="1"/>
        <v>99.826782145236507</v>
      </c>
      <c r="H24" s="1">
        <v>150.05000000000001</v>
      </c>
      <c r="I24" s="1">
        <v>14.1</v>
      </c>
      <c r="J24" s="3">
        <f t="shared" si="2"/>
        <v>10.641843971631207</v>
      </c>
      <c r="K24" s="2">
        <v>25000</v>
      </c>
      <c r="L24" s="18">
        <f t="shared" si="3"/>
        <v>166.61112962345882</v>
      </c>
      <c r="M24" s="15">
        <f t="shared" si="4"/>
        <v>0.95797300388927198</v>
      </c>
    </row>
    <row r="25" spans="1:15" x14ac:dyDescent="0.25">
      <c r="A25">
        <v>160400</v>
      </c>
      <c r="B25" t="s">
        <v>16</v>
      </c>
      <c r="C25" s="12">
        <v>216</v>
      </c>
      <c r="D25" s="12">
        <f>7.5+16.6</f>
        <v>24.1</v>
      </c>
      <c r="E25" s="3">
        <f t="shared" si="0"/>
        <v>8.9626556016597512</v>
      </c>
      <c r="F25" s="13">
        <v>29705</v>
      </c>
      <c r="G25" s="18">
        <f t="shared" si="1"/>
        <v>137.52314814814815</v>
      </c>
      <c r="H25" s="1">
        <v>254.05</v>
      </c>
      <c r="I25" s="1">
        <v>21.47</v>
      </c>
      <c r="J25" s="3">
        <f t="shared" si="2"/>
        <v>11.832789939450397</v>
      </c>
      <c r="K25" s="2">
        <v>21324</v>
      </c>
      <c r="L25" s="18">
        <f t="shared" si="3"/>
        <v>83.936233024995076</v>
      </c>
      <c r="M25" s="15">
        <f t="shared" si="4"/>
        <v>2.8701343377906454</v>
      </c>
    </row>
    <row r="26" spans="1:15" x14ac:dyDescent="0.25">
      <c r="A26">
        <v>169070</v>
      </c>
      <c r="B26" t="s">
        <v>18</v>
      </c>
      <c r="C26" s="12">
        <v>181</v>
      </c>
      <c r="D26" s="12">
        <v>15.5</v>
      </c>
      <c r="E26" s="3">
        <f t="shared" si="0"/>
        <v>11.67741935483871</v>
      </c>
      <c r="F26" s="13">
        <v>383658</v>
      </c>
      <c r="G26" s="18">
        <f t="shared" si="1"/>
        <v>2119.6574585635358</v>
      </c>
      <c r="H26" s="1">
        <v>185.5</v>
      </c>
      <c r="I26" s="1">
        <v>17</v>
      </c>
      <c r="J26" s="3">
        <f t="shared" si="2"/>
        <v>10.911764705882353</v>
      </c>
      <c r="K26" s="2">
        <v>20741</v>
      </c>
      <c r="L26" s="18">
        <f t="shared" si="3"/>
        <v>111.81132075471699</v>
      </c>
      <c r="M26" s="15">
        <f t="shared" si="4"/>
        <v>-0.76565464895635671</v>
      </c>
    </row>
    <row r="27" spans="1:15" x14ac:dyDescent="0.25">
      <c r="A27">
        <v>168010</v>
      </c>
      <c r="B27" t="s">
        <v>20</v>
      </c>
      <c r="C27" s="12">
        <v>933.09999999999991</v>
      </c>
      <c r="D27" s="12">
        <v>4.5</v>
      </c>
      <c r="E27" s="3">
        <f t="shared" si="0"/>
        <v>207.35555555555553</v>
      </c>
      <c r="F27" s="13">
        <v>259998</v>
      </c>
      <c r="G27" s="18">
        <f t="shared" si="1"/>
        <v>278.63894545064841</v>
      </c>
      <c r="H27" s="1">
        <v>740.7</v>
      </c>
      <c r="I27" s="1">
        <v>7</v>
      </c>
      <c r="J27" s="3">
        <f t="shared" si="2"/>
        <v>105.81428571428572</v>
      </c>
      <c r="K27" s="2">
        <v>378180</v>
      </c>
      <c r="L27" s="18">
        <f t="shared" si="3"/>
        <v>510.57108140947747</v>
      </c>
      <c r="M27" s="15">
        <f t="shared" si="4"/>
        <v>-101.54126984126981</v>
      </c>
    </row>
    <row r="28" spans="1:15" x14ac:dyDescent="0.25">
      <c r="A28">
        <v>167030</v>
      </c>
      <c r="B28" t="s">
        <v>23</v>
      </c>
      <c r="C28" s="12">
        <v>369.8</v>
      </c>
      <c r="D28" s="12">
        <f>10.5+27.5</f>
        <v>38</v>
      </c>
      <c r="E28" s="3">
        <f t="shared" si="0"/>
        <v>9.7315789473684209</v>
      </c>
      <c r="F28" s="13">
        <v>101379.5</v>
      </c>
      <c r="G28" s="18">
        <f t="shared" si="1"/>
        <v>274.14683612763656</v>
      </c>
      <c r="H28" s="1">
        <v>385.6</v>
      </c>
      <c r="I28" s="1">
        <v>38.03</v>
      </c>
      <c r="J28" s="3">
        <f t="shared" si="2"/>
        <v>10.139363660268209</v>
      </c>
      <c r="K28" s="2">
        <v>83258</v>
      </c>
      <c r="L28" s="18">
        <f t="shared" si="3"/>
        <v>215.91804979253112</v>
      </c>
      <c r="M28" s="15">
        <f t="shared" si="4"/>
        <v>0.40778471289978846</v>
      </c>
    </row>
    <row r="29" spans="1:15" x14ac:dyDescent="0.25">
      <c r="A29">
        <v>160350</v>
      </c>
      <c r="B29" t="s">
        <v>25</v>
      </c>
      <c r="C29" s="12">
        <v>284.88</v>
      </c>
      <c r="D29" s="12">
        <v>38.1</v>
      </c>
      <c r="E29" s="3">
        <f t="shared" si="0"/>
        <v>7.4771653543307082</v>
      </c>
      <c r="F29" s="13">
        <v>43675</v>
      </c>
      <c r="G29" s="18">
        <f t="shared" si="1"/>
        <v>153.3101656837967</v>
      </c>
      <c r="H29" s="1">
        <v>379.9</v>
      </c>
      <c r="I29" s="1">
        <v>31.3</v>
      </c>
      <c r="J29" s="3">
        <f t="shared" si="2"/>
        <v>12.137380191693289</v>
      </c>
      <c r="K29" s="2">
        <v>33978</v>
      </c>
      <c r="L29" s="18">
        <f t="shared" si="3"/>
        <v>89.439326138457488</v>
      </c>
      <c r="M29" s="15">
        <f t="shared" si="4"/>
        <v>4.6602148373625809</v>
      </c>
    </row>
    <row r="30" spans="1:15" x14ac:dyDescent="0.25">
      <c r="A30">
        <v>160060</v>
      </c>
      <c r="B30" t="s">
        <v>26</v>
      </c>
      <c r="C30" s="12">
        <v>837.15</v>
      </c>
      <c r="D30" s="12">
        <f>23+55.4</f>
        <v>78.400000000000006</v>
      </c>
      <c r="E30" s="3">
        <f t="shared" si="0"/>
        <v>10.677933673469386</v>
      </c>
      <c r="F30" s="13">
        <v>150252</v>
      </c>
      <c r="G30" s="18">
        <f t="shared" si="1"/>
        <v>179.48037986024011</v>
      </c>
      <c r="H30" s="1">
        <v>833.72</v>
      </c>
      <c r="I30" s="1">
        <v>72.03</v>
      </c>
      <c r="J30" s="3">
        <f t="shared" si="2"/>
        <v>11.574621685408857</v>
      </c>
      <c r="K30" s="2">
        <v>124026</v>
      </c>
      <c r="L30" s="18">
        <f t="shared" si="3"/>
        <v>148.76217435110109</v>
      </c>
      <c r="M30" s="15">
        <f t="shared" si="4"/>
        <v>0.8966880119394709</v>
      </c>
    </row>
    <row r="31" spans="1:15" x14ac:dyDescent="0.25">
      <c r="A31">
        <v>160170</v>
      </c>
      <c r="B31" t="s">
        <v>27</v>
      </c>
      <c r="C31" s="12">
        <v>271.5</v>
      </c>
      <c r="D31" s="12">
        <v>35.5</v>
      </c>
      <c r="E31" s="3">
        <f t="shared" si="0"/>
        <v>7.647887323943662</v>
      </c>
      <c r="F31" s="13">
        <v>44852</v>
      </c>
      <c r="G31" s="18">
        <f t="shared" si="1"/>
        <v>165.20073664825046</v>
      </c>
      <c r="H31" s="1">
        <v>331.44</v>
      </c>
      <c r="I31" s="1">
        <v>29.2</v>
      </c>
      <c r="J31" s="3">
        <f t="shared" si="2"/>
        <v>11.35068493150685</v>
      </c>
      <c r="K31" s="2">
        <v>27042</v>
      </c>
      <c r="L31" s="18">
        <f t="shared" si="3"/>
        <v>81.589427950760324</v>
      </c>
      <c r="M31" s="15">
        <f t="shared" si="4"/>
        <v>3.7027976075631877</v>
      </c>
    </row>
    <row r="32" spans="1:15" x14ac:dyDescent="0.25">
      <c r="A32">
        <v>160240</v>
      </c>
      <c r="B32" t="s">
        <v>4</v>
      </c>
      <c r="C32" s="12">
        <v>269.44</v>
      </c>
      <c r="D32" s="12">
        <v>33</v>
      </c>
      <c r="E32" s="3">
        <f t="shared" si="0"/>
        <v>8.1648484848484841</v>
      </c>
      <c r="F32" s="13">
        <v>38627.5</v>
      </c>
      <c r="G32" s="18">
        <f t="shared" si="1"/>
        <v>143.36215855106889</v>
      </c>
      <c r="H32" s="1">
        <v>319.33999999999997</v>
      </c>
      <c r="I32" s="1">
        <v>27.9</v>
      </c>
      <c r="J32" s="3">
        <f t="shared" si="2"/>
        <v>11.445878136200717</v>
      </c>
      <c r="K32" s="2">
        <v>29697</v>
      </c>
      <c r="L32" s="18">
        <f t="shared" si="3"/>
        <v>92.994927037013852</v>
      </c>
      <c r="M32" s="15">
        <f t="shared" si="4"/>
        <v>3.2810296513522328</v>
      </c>
    </row>
    <row r="33" spans="1:13" x14ac:dyDescent="0.25">
      <c r="A33">
        <v>160130</v>
      </c>
      <c r="B33" t="s">
        <v>29</v>
      </c>
      <c r="C33" s="12">
        <v>501</v>
      </c>
      <c r="D33" s="12">
        <f>17.5+40.5</f>
        <v>58</v>
      </c>
      <c r="E33" s="3">
        <f t="shared" si="0"/>
        <v>8.637931034482758</v>
      </c>
      <c r="F33" s="13">
        <v>99268.5</v>
      </c>
      <c r="G33" s="18">
        <f t="shared" si="1"/>
        <v>198.14071856287424</v>
      </c>
      <c r="H33" s="1">
        <v>599.29999999999995</v>
      </c>
      <c r="I33" s="1">
        <v>53.3</v>
      </c>
      <c r="J33" s="3">
        <f t="shared" si="2"/>
        <v>11.24390243902439</v>
      </c>
      <c r="K33" s="2">
        <v>82666</v>
      </c>
      <c r="L33" s="18">
        <f t="shared" si="3"/>
        <v>137.93759385950275</v>
      </c>
      <c r="M33" s="15">
        <f t="shared" si="4"/>
        <v>2.6059714045416325</v>
      </c>
    </row>
    <row r="34" spans="1:13" x14ac:dyDescent="0.25">
      <c r="A34">
        <v>160250</v>
      </c>
      <c r="B34" t="s">
        <v>30</v>
      </c>
      <c r="C34" s="12">
        <v>450.54999999999995</v>
      </c>
      <c r="D34" s="12">
        <v>49</v>
      </c>
      <c r="E34" s="3">
        <f t="shared" si="0"/>
        <v>9.1948979591836721</v>
      </c>
      <c r="F34" s="13">
        <v>78769</v>
      </c>
      <c r="G34" s="18">
        <f t="shared" si="1"/>
        <v>174.82854289202089</v>
      </c>
      <c r="H34" s="1">
        <v>515.45000000000005</v>
      </c>
      <c r="I34" s="1">
        <v>44.4</v>
      </c>
      <c r="J34" s="3">
        <f t="shared" si="2"/>
        <v>11.609234234234236</v>
      </c>
      <c r="K34" s="2">
        <v>64373</v>
      </c>
      <c r="L34" s="18">
        <f t="shared" si="3"/>
        <v>124.88699194878261</v>
      </c>
      <c r="M34" s="15">
        <f t="shared" si="4"/>
        <v>2.4143362750505641</v>
      </c>
    </row>
    <row r="35" spans="1:13" x14ac:dyDescent="0.25">
      <c r="A35">
        <v>160010</v>
      </c>
      <c r="B35" t="s">
        <v>31</v>
      </c>
      <c r="C35" s="12">
        <v>324.75</v>
      </c>
      <c r="D35" s="12">
        <v>39</v>
      </c>
      <c r="E35" s="3">
        <f t="shared" si="0"/>
        <v>8.3269230769230766</v>
      </c>
      <c r="F35" s="13">
        <v>51689</v>
      </c>
      <c r="G35" s="18">
        <f t="shared" si="1"/>
        <v>159.16551193225558</v>
      </c>
      <c r="H35" s="1">
        <v>396.35</v>
      </c>
      <c r="I35" s="1">
        <v>32.799999999999997</v>
      </c>
      <c r="J35" s="3">
        <f t="shared" si="2"/>
        <v>12.083841463414636</v>
      </c>
      <c r="K35" s="2">
        <v>35271</v>
      </c>
      <c r="L35" s="18">
        <f t="shared" si="3"/>
        <v>88.989529456288622</v>
      </c>
      <c r="M35" s="15">
        <f t="shared" si="4"/>
        <v>3.7569183864915594</v>
      </c>
    </row>
    <row r="36" spans="1:13" x14ac:dyDescent="0.25">
      <c r="A36">
        <v>160410</v>
      </c>
      <c r="B36" t="s">
        <v>32</v>
      </c>
      <c r="C36" s="12">
        <v>241.95</v>
      </c>
      <c r="D36" s="12">
        <v>30</v>
      </c>
      <c r="E36" s="3">
        <f t="shared" si="0"/>
        <v>8.0649999999999995</v>
      </c>
      <c r="F36" s="13">
        <v>43326</v>
      </c>
      <c r="G36" s="18">
        <f t="shared" si="1"/>
        <v>179.07005579665221</v>
      </c>
      <c r="H36" s="1">
        <v>274.05</v>
      </c>
      <c r="I36" s="1">
        <v>30.17</v>
      </c>
      <c r="J36" s="3">
        <f t="shared" si="2"/>
        <v>9.0835266821345702</v>
      </c>
      <c r="K36" s="2">
        <v>36451</v>
      </c>
      <c r="L36" s="18">
        <f t="shared" si="3"/>
        <v>133.0085750775406</v>
      </c>
      <c r="M36" s="15">
        <f t="shared" si="4"/>
        <v>1.0185266821345706</v>
      </c>
    </row>
    <row r="37" spans="1:13" x14ac:dyDescent="0.25">
      <c r="A37">
        <v>160220</v>
      </c>
      <c r="B37" t="s">
        <v>35</v>
      </c>
      <c r="C37" s="12">
        <v>280.8</v>
      </c>
      <c r="D37" s="12">
        <v>33.5</v>
      </c>
      <c r="E37" s="3">
        <f t="shared" si="0"/>
        <v>8.3820895522388064</v>
      </c>
      <c r="F37" s="13">
        <v>49083.5</v>
      </c>
      <c r="G37" s="18">
        <f t="shared" si="1"/>
        <v>174.79878917378917</v>
      </c>
      <c r="H37" s="1">
        <v>295.95</v>
      </c>
      <c r="I37" s="1">
        <v>30.9</v>
      </c>
      <c r="J37" s="3">
        <f t="shared" si="2"/>
        <v>9.5776699029126213</v>
      </c>
      <c r="K37" s="2">
        <v>37887</v>
      </c>
      <c r="L37" s="18">
        <f t="shared" si="3"/>
        <v>128.01824632539279</v>
      </c>
      <c r="M37" s="15">
        <f t="shared" si="4"/>
        <v>1.195580350673815</v>
      </c>
    </row>
    <row r="38" spans="1:13" x14ac:dyDescent="0.25">
      <c r="A38">
        <v>160340</v>
      </c>
      <c r="B38" t="s">
        <v>36</v>
      </c>
      <c r="C38" s="12">
        <v>285.33999999999997</v>
      </c>
      <c r="D38" s="12">
        <v>41.4</v>
      </c>
      <c r="E38" s="3">
        <f t="shared" si="0"/>
        <v>6.8922705314009658</v>
      </c>
      <c r="F38" s="13">
        <v>45695</v>
      </c>
      <c r="G38" s="18">
        <f t="shared" si="1"/>
        <v>160.14228639517771</v>
      </c>
      <c r="H38" s="1">
        <v>387.5</v>
      </c>
      <c r="I38" s="1">
        <v>32.1</v>
      </c>
      <c r="J38" s="3">
        <f t="shared" si="2"/>
        <v>12.071651090342678</v>
      </c>
      <c r="K38" s="2">
        <v>30075</v>
      </c>
      <c r="L38" s="18">
        <f t="shared" si="3"/>
        <v>77.612903225806448</v>
      </c>
      <c r="M38" s="15">
        <f t="shared" si="4"/>
        <v>5.1793805589417126</v>
      </c>
    </row>
    <row r="39" spans="1:13" x14ac:dyDescent="0.25">
      <c r="A39">
        <v>160280</v>
      </c>
      <c r="B39" t="s">
        <v>37</v>
      </c>
      <c r="C39" s="12">
        <v>41.15</v>
      </c>
      <c r="D39" s="12">
        <f>5+8.7</f>
        <v>13.7</v>
      </c>
      <c r="E39" s="3">
        <f t="shared" si="0"/>
        <v>3.0036496350364965</v>
      </c>
      <c r="F39" s="13">
        <v>9857</v>
      </c>
      <c r="G39" s="18">
        <f t="shared" si="1"/>
        <v>239.53827460510328</v>
      </c>
      <c r="H39" s="1">
        <v>66.400000000000006</v>
      </c>
      <c r="I39" s="1">
        <f>12.47</f>
        <v>12.47</v>
      </c>
      <c r="J39" s="3">
        <f t="shared" si="2"/>
        <v>5.3247794707297516</v>
      </c>
      <c r="K39" s="2">
        <v>6442</v>
      </c>
      <c r="L39" s="18">
        <f t="shared" si="3"/>
        <v>97.018072289156621</v>
      </c>
      <c r="M39" s="15">
        <f t="shared" si="4"/>
        <v>2.321129835693255</v>
      </c>
    </row>
    <row r="40" spans="1:13" x14ac:dyDescent="0.25">
      <c r="A40">
        <v>160290</v>
      </c>
      <c r="B40" t="s">
        <v>38</v>
      </c>
      <c r="C40" s="12">
        <v>326.93</v>
      </c>
      <c r="D40" s="12">
        <v>38.299999999999997</v>
      </c>
      <c r="E40" s="3">
        <f t="shared" si="0"/>
        <v>8.5360313315926906</v>
      </c>
      <c r="F40" s="13">
        <v>49291</v>
      </c>
      <c r="G40" s="18">
        <f t="shared" si="1"/>
        <v>150.76927782705778</v>
      </c>
      <c r="H40" s="1">
        <v>348.46</v>
      </c>
      <c r="I40" s="1">
        <v>32.33</v>
      </c>
      <c r="J40" s="3">
        <f t="shared" si="2"/>
        <v>10.77822455923291</v>
      </c>
      <c r="K40" s="2">
        <v>34945</v>
      </c>
      <c r="L40" s="18">
        <f t="shared" si="3"/>
        <v>100.28410721460139</v>
      </c>
      <c r="M40" s="15">
        <f t="shared" si="4"/>
        <v>2.2421932276402199</v>
      </c>
    </row>
    <row r="41" spans="1:13" x14ac:dyDescent="0.25">
      <c r="A41">
        <v>169050</v>
      </c>
      <c r="B41" t="s">
        <v>6</v>
      </c>
      <c r="C41" s="12">
        <v>196.1</v>
      </c>
      <c r="D41" s="12">
        <v>16.739999999999998</v>
      </c>
      <c r="E41" s="3">
        <f t="shared" si="0"/>
        <v>11.714456391875748</v>
      </c>
      <c r="F41" s="13">
        <v>3920</v>
      </c>
      <c r="G41" s="18">
        <f t="shared" si="1"/>
        <v>19.989801121876596</v>
      </c>
      <c r="H41" s="1">
        <v>199</v>
      </c>
      <c r="I41" s="1">
        <v>15.7</v>
      </c>
      <c r="J41" s="3">
        <f t="shared" si="2"/>
        <v>12.67515923566879</v>
      </c>
      <c r="K41" s="2">
        <v>45264</v>
      </c>
      <c r="L41" s="18">
        <f t="shared" si="3"/>
        <v>227.4572864321608</v>
      </c>
      <c r="M41" s="15">
        <f t="shared" si="4"/>
        <v>0.96070284379304205</v>
      </c>
    </row>
    <row r="42" spans="1:13" x14ac:dyDescent="0.25">
      <c r="A42">
        <v>160070</v>
      </c>
      <c r="B42" t="s">
        <v>39</v>
      </c>
      <c r="C42" s="12">
        <v>281.99</v>
      </c>
      <c r="D42" s="12">
        <v>38.4</v>
      </c>
      <c r="E42" s="3">
        <f t="shared" si="0"/>
        <v>7.3434895833333336</v>
      </c>
      <c r="F42" s="13">
        <v>47317.5</v>
      </c>
      <c r="G42" s="18">
        <f t="shared" si="1"/>
        <v>167.79850349303166</v>
      </c>
      <c r="H42" s="1">
        <v>372.79</v>
      </c>
      <c r="I42" s="1">
        <v>29.57</v>
      </c>
      <c r="J42" s="3">
        <f t="shared" si="2"/>
        <v>12.607034156239433</v>
      </c>
      <c r="K42" s="2">
        <v>31098</v>
      </c>
      <c r="L42" s="18">
        <f t="shared" si="3"/>
        <v>83.419619624989934</v>
      </c>
      <c r="M42" s="15">
        <f t="shared" si="4"/>
        <v>5.263544572906099</v>
      </c>
    </row>
    <row r="43" spans="1:13" x14ac:dyDescent="0.25">
      <c r="A43">
        <v>160210</v>
      </c>
      <c r="B43" t="s">
        <v>40</v>
      </c>
      <c r="C43" s="12">
        <v>892.35</v>
      </c>
      <c r="D43" s="12">
        <f>20+60.5</f>
        <v>80.5</v>
      </c>
      <c r="E43" s="3">
        <f t="shared" si="0"/>
        <v>11.085093167701864</v>
      </c>
      <c r="F43" s="13">
        <v>139051</v>
      </c>
      <c r="G43" s="18">
        <f t="shared" si="1"/>
        <v>155.82562895724772</v>
      </c>
      <c r="H43" s="1">
        <v>871.36</v>
      </c>
      <c r="I43" s="1">
        <v>71.87</v>
      </c>
      <c r="J43" s="3">
        <f t="shared" si="2"/>
        <v>12.124112981772644</v>
      </c>
      <c r="K43" s="2">
        <v>119067.3</v>
      </c>
      <c r="L43" s="18">
        <f t="shared" si="3"/>
        <v>136.6453589790672</v>
      </c>
      <c r="M43" s="15">
        <f t="shared" si="4"/>
        <v>1.0390198140707803</v>
      </c>
    </row>
    <row r="44" spans="1:13" x14ac:dyDescent="0.25">
      <c r="A44">
        <v>160300</v>
      </c>
      <c r="B44" t="s">
        <v>41</v>
      </c>
      <c r="C44" s="12">
        <v>333.1</v>
      </c>
      <c r="D44" s="12">
        <v>38.799999999999997</v>
      </c>
      <c r="E44" s="3">
        <f t="shared" si="0"/>
        <v>8.5850515463917532</v>
      </c>
      <c r="F44" s="13">
        <v>50272</v>
      </c>
      <c r="G44" s="18">
        <f t="shared" si="1"/>
        <v>150.9216451516061</v>
      </c>
      <c r="H44" s="1">
        <v>421</v>
      </c>
      <c r="I44" s="1">
        <v>31.4</v>
      </c>
      <c r="J44" s="3">
        <f t="shared" si="2"/>
        <v>13.407643312101911</v>
      </c>
      <c r="K44" s="2">
        <v>33615</v>
      </c>
      <c r="L44" s="18">
        <f t="shared" si="3"/>
        <v>79.845605700712582</v>
      </c>
      <c r="M44" s="15">
        <f t="shared" si="4"/>
        <v>4.8225917657101576</v>
      </c>
    </row>
    <row r="45" spans="1:13" ht="15.75" thickBot="1" x14ac:dyDescent="0.3">
      <c r="A45" s="16"/>
      <c r="B45" s="16"/>
      <c r="C45" s="17">
        <f>SUM(C10:C44)</f>
        <v>11034.25</v>
      </c>
      <c r="D45" s="17">
        <f>SUM(D10:D44)</f>
        <v>1146.57</v>
      </c>
      <c r="E45" s="20">
        <f>AVERAGE(E10:E44)</f>
        <v>14.250060158801213</v>
      </c>
      <c r="F45" s="17">
        <f>SUM(F10:F44)</f>
        <v>2368981.9</v>
      </c>
      <c r="G45" s="19">
        <f>AVERAGE(G10:G44)</f>
        <v>249.07867615223836</v>
      </c>
      <c r="H45" s="17">
        <f>SUM(H10:H44)</f>
        <v>12078.160000000002</v>
      </c>
      <c r="I45" s="17">
        <f>SUM(I10:I44)</f>
        <v>1028.3200000000002</v>
      </c>
      <c r="J45" s="20">
        <f>AVERAGE(J10:J44)</f>
        <v>13.459588634947044</v>
      </c>
      <c r="K45" s="17">
        <f>SUM(K10:K44)</f>
        <v>1829721.8</v>
      </c>
      <c r="L45" s="19">
        <f>AVERAGE(L10:L44)</f>
        <v>156.24965312246326</v>
      </c>
    </row>
  </sheetData>
  <autoFilter ref="A9:L9" xr:uid="{00000000-0009-0000-0000-000000000000}">
    <sortState xmlns:xlrd2="http://schemas.microsoft.com/office/spreadsheetml/2017/richdata2" ref="A18:L53">
      <sortCondition sortBy="cellColor" ref="B17" dxfId="0"/>
    </sortState>
  </autoFilter>
  <mergeCells count="3">
    <mergeCell ref="C7:G7"/>
    <mergeCell ref="H7:L7"/>
    <mergeCell ref="M7:M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MOE for ESSER</vt:lpstr>
    </vt:vector>
  </TitlesOfParts>
  <Company>FNSBSD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Herbert, Nicole R.</dc:creator>
  <cp:lastModifiedBy>Cuzzort, Erica L (EED)</cp:lastModifiedBy>
  <dcterms:created xsi:type="dcterms:W3CDTF">2022-12-14T16:10:22Z</dcterms:created>
  <dcterms:modified xsi:type="dcterms:W3CDTF">2023-01-13T17:37:47Z</dcterms:modified>
</cp:coreProperties>
</file>